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95" windowHeight="8700" activeTab="0"/>
  </bookViews>
  <sheets>
    <sheet name="Комендантский 35-1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<sst xmlns="http://schemas.openxmlformats.org/spreadsheetml/2006/main" count="85" uniqueCount="70">
  <si>
    <t xml:space="preserve">Смета доходов и расходов многоквартирного дома по адресу </t>
  </si>
  <si>
    <t>арендаторы</t>
  </si>
  <si>
    <t xml:space="preserve">№ </t>
  </si>
  <si>
    <t>Наименование статей</t>
  </si>
  <si>
    <t>Сумма, руб.</t>
  </si>
  <si>
    <t>Доходы, всего:</t>
  </si>
  <si>
    <t>1.1.</t>
  </si>
  <si>
    <t>Платежи за коммунальные услуги:</t>
  </si>
  <si>
    <t>1.1.1.</t>
  </si>
  <si>
    <t>Вода холодная</t>
  </si>
  <si>
    <t>1.1.2.</t>
  </si>
  <si>
    <t>Горячее водоснабжение</t>
  </si>
  <si>
    <t>1.1.3.</t>
  </si>
  <si>
    <t>1.1.4.</t>
  </si>
  <si>
    <t>Отопление</t>
  </si>
  <si>
    <t>1.1.5.</t>
  </si>
  <si>
    <t>Электроснабжение на общедомовые нужды</t>
  </si>
  <si>
    <t>1.2.</t>
  </si>
  <si>
    <t>Платежи за управление многоквартирным домом</t>
  </si>
  <si>
    <t>1.3.</t>
  </si>
  <si>
    <t>Платежи за жилищные услуги:</t>
  </si>
  <si>
    <t>1.3.1.</t>
  </si>
  <si>
    <t>Содержание общего имущества в многоквартирном доме</t>
  </si>
  <si>
    <t>1.3.2.</t>
  </si>
  <si>
    <t>Содержание и ремонт лифтов</t>
  </si>
  <si>
    <t>1.3.3.</t>
  </si>
  <si>
    <t>Содержание и ремонт АППЗ</t>
  </si>
  <si>
    <t>1.3.4.</t>
  </si>
  <si>
    <t>Содержание и ремонт ПЗУ</t>
  </si>
  <si>
    <t>1.3.5.</t>
  </si>
  <si>
    <t>Очистка мусоропроводов</t>
  </si>
  <si>
    <t>1.3.6.</t>
  </si>
  <si>
    <t>Уборка и сан.очистка земельного участка</t>
  </si>
  <si>
    <t>1.3.7.</t>
  </si>
  <si>
    <t>Текущий ремонт общего имущества в многоквартирном доме</t>
  </si>
  <si>
    <t>1.3.8.</t>
  </si>
  <si>
    <t>Эксплуатация приборов учета</t>
  </si>
  <si>
    <t>Расходы, всего:</t>
  </si>
  <si>
    <t>2.1.</t>
  </si>
  <si>
    <t>Расходы на коммунальные услуги:</t>
  </si>
  <si>
    <t>2.1.1.</t>
  </si>
  <si>
    <t>2.1.2.</t>
  </si>
  <si>
    <t>2.1.3.</t>
  </si>
  <si>
    <t>2.1.4.</t>
  </si>
  <si>
    <t>2.1.5.</t>
  </si>
  <si>
    <t>2.2.</t>
  </si>
  <si>
    <t>Расходы на управление многоквартирным домом</t>
  </si>
  <si>
    <t>2.3.</t>
  </si>
  <si>
    <t>Расходы на жилищные услуги: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</si>
  <si>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</si>
  <si>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</si>
  <si>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</si>
  <si>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</si>
  <si>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</si>
  <si>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</si>
  <si>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</si>
  <si>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</si>
  <si>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 xml:space="preserve"> </t>
  </si>
  <si>
    <t>3.1.</t>
  </si>
  <si>
    <t>3.2.</t>
  </si>
  <si>
    <t>3.3.</t>
  </si>
  <si>
    <t>3.4.</t>
  </si>
  <si>
    <t>30 % на непредвиденные расходы по текущему ремонту многоквартирного дома</t>
  </si>
  <si>
    <t>КОМЕНДАНТСКИЙ ПР. д.35, корп.1  на 2014 год</t>
  </si>
  <si>
    <t>Расчет объема денежных средств на проведение работ текущего ремонта в 2014 г.</t>
  </si>
  <si>
    <t>Объем денежных средств по статье "Текущий ремонт общего имущества в многоквартирном доме" в 2014г.</t>
  </si>
  <si>
    <t>Объем денежных средств по статье "Текущий ремонт общего имущества в многоквартирном доме" за вычетом 30 % на непредвиденные расходы по текущему ремонту в 2014г.</t>
  </si>
  <si>
    <t>Резерв средств на текущий ремонт многоквартирного дома по итогам поступления платежей от населения и фактических расходов на содержание и ремонт многоквартирного дома на 31.12.2013г.</t>
  </si>
  <si>
    <t>Итого объем денежных средств на проведение работ текущего ремонта при условии 100 %-го поступления платежей от населения на 31.12.2014г.</t>
  </si>
  <si>
    <t>Водоотведение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</si>
</sst>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1"/>
      <color indexed="8"/>
      <name val="Calibri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5"/>
  <sheetViews>
    <sheetView tabSelected="1" workbookViewId="0" topLeftCell="A1">
      <selection activeCell="I7" sqref="I7"/>
    </sheetView>
  </sheetViews>
  <sheetFormatPr defaultColWidth="9.00390625" defaultRowHeight="12.75"/>
  <cols>
    <col min="1" max="1" width="7.75390625" style="2" customWidth="1"/>
    <col min="2" max="2" width="77.75390625" style="2" customWidth="1"/>
    <col min="3" max="3" width="16.75390625" style="2" hidden="1" customWidth="1"/>
    <col min="4" max="4" width="13.875" style="2" hidden="1" customWidth="1"/>
    <col min="5" max="5" width="11.00390625" style="2" hidden="1" customWidth="1"/>
    <col min="6" max="6" width="13.00390625" style="2" hidden="1" customWidth="1"/>
    <col min="7" max="7" width="0" style="2" hidden="1" customWidth="1"/>
    <col min="8" max="8" width="11.25390625" style="2" hidden="1" customWidth="1"/>
    <col min="9" max="9" width="14.25390625" style="3" customWidth="1"/>
    <col min="10" max="16384" width="9.125" style="2" customWidth="1"/>
  </cols>
  <sheetData>
    <row r="2" spans="1:7" ht="15">
      <c r="A2" s="1" t="s">
        <v>0</v>
      </c>
      <c r="B2" s="1"/>
      <c r="G2" s="2" t="s">
        <v>1</v>
      </c>
    </row>
    <row r="3" spans="1:9" ht="15">
      <c r="A3" s="1" t="s">
        <v>63</v>
      </c>
      <c r="B3" s="1"/>
      <c r="D3" s="2">
        <v>13172.7</v>
      </c>
      <c r="I3" s="20">
        <v>19196.2</v>
      </c>
    </row>
    <row r="4" spans="1:9" ht="15">
      <c r="A4" s="4" t="s">
        <v>2</v>
      </c>
      <c r="B4" s="4" t="s">
        <v>3</v>
      </c>
      <c r="C4" s="4" t="s">
        <v>4</v>
      </c>
      <c r="I4" s="5" t="s">
        <v>4</v>
      </c>
    </row>
    <row r="5" spans="1:9" ht="15">
      <c r="A5" s="6">
        <v>1</v>
      </c>
      <c r="B5" s="6" t="s">
        <v>5</v>
      </c>
      <c r="C5" s="7">
        <v>9220187.92</v>
      </c>
      <c r="I5" s="8">
        <f>I6+I12+I13</f>
        <v>10033385.424</v>
      </c>
    </row>
    <row r="6" spans="1:9" ht="15">
      <c r="A6" s="6" t="s">
        <v>6</v>
      </c>
      <c r="B6" s="6" t="s">
        <v>7</v>
      </c>
      <c r="C6" s="7">
        <v>6333785.89</v>
      </c>
      <c r="I6" s="8">
        <f>I7+I8+I9+I10+I11</f>
        <v>5009355.96</v>
      </c>
    </row>
    <row r="7" spans="1:9" ht="12.75">
      <c r="A7" s="9" t="s">
        <v>8</v>
      </c>
      <c r="B7" s="4" t="s">
        <v>9</v>
      </c>
      <c r="C7" s="10">
        <v>660262.28</v>
      </c>
      <c r="E7" s="2">
        <f>(15.78*6+16.72*2+17.72*4)/12</f>
        <v>16.583333333333332</v>
      </c>
      <c r="F7" s="2">
        <f>C7*1.05</f>
        <v>693275.3940000001</v>
      </c>
      <c r="G7" s="2">
        <f>E7*12</f>
        <v>199</v>
      </c>
      <c r="H7" s="2">
        <f>C7/15.78/12</f>
        <v>3486.809674693706</v>
      </c>
      <c r="I7" s="21">
        <f>217821.9+2259.04/6*12</f>
        <v>222339.97999999998</v>
      </c>
    </row>
    <row r="8" spans="1:9" ht="12.75">
      <c r="A8" s="9" t="s">
        <v>10</v>
      </c>
      <c r="B8" s="4" t="s">
        <v>11</v>
      </c>
      <c r="C8" s="10">
        <v>1844616.01</v>
      </c>
      <c r="E8" s="2">
        <f>(1050*6+1113*2+1175*4)/12</f>
        <v>1102.1666666666667</v>
      </c>
      <c r="F8" s="2">
        <f>C8*1.05</f>
        <v>1936846.8105000001</v>
      </c>
      <c r="G8" s="2">
        <f>E8*12</f>
        <v>13226</v>
      </c>
      <c r="H8" s="2">
        <f>C8/1050/12</f>
        <v>146.39809603174604</v>
      </c>
      <c r="I8" s="21">
        <f>668972.16/6*12</f>
        <v>1337944.32</v>
      </c>
    </row>
    <row r="9" spans="1:9" ht="12.75">
      <c r="A9" s="9" t="s">
        <v>12</v>
      </c>
      <c r="B9" s="4" t="s">
        <v>69</v>
      </c>
      <c r="C9" s="10"/>
      <c r="I9" s="21">
        <f>483345.74+25783.61/6*12</f>
        <v>534912.96</v>
      </c>
    </row>
    <row r="10" spans="1:9" ht="12.75">
      <c r="A10" s="9" t="s">
        <v>13</v>
      </c>
      <c r="B10" s="4" t="s">
        <v>14</v>
      </c>
      <c r="C10" s="10">
        <v>2580116.06</v>
      </c>
      <c r="E10" s="2">
        <f>(1050*6+1113*2+1175*4)/12</f>
        <v>1102.1666666666667</v>
      </c>
      <c r="F10" s="2">
        <f>C10*1.05</f>
        <v>2709121.8630000004</v>
      </c>
      <c r="G10" s="2">
        <f>E10*12</f>
        <v>13226</v>
      </c>
      <c r="H10" s="2">
        <f>C10/1050/12</f>
        <v>204.77111587301587</v>
      </c>
      <c r="I10" s="21">
        <f>1408573.06/6*12</f>
        <v>2817146.12</v>
      </c>
    </row>
    <row r="11" spans="1:9" ht="12.75">
      <c r="A11" s="19" t="s">
        <v>15</v>
      </c>
      <c r="B11" s="4" t="s">
        <v>16</v>
      </c>
      <c r="C11" s="10">
        <v>127908.05</v>
      </c>
      <c r="D11" s="2">
        <v>2.08</v>
      </c>
      <c r="E11" s="2">
        <v>2.08</v>
      </c>
      <c r="F11" s="2">
        <f>C11*1.05</f>
        <v>134303.4525</v>
      </c>
      <c r="G11" s="2">
        <f>E11*12</f>
        <v>24.96</v>
      </c>
      <c r="H11" s="2">
        <f>C11/1.97/12</f>
        <v>5410.662013536379</v>
      </c>
      <c r="I11" s="21">
        <f>48506.29/6*12</f>
        <v>97012.58</v>
      </c>
    </row>
    <row r="12" spans="1:9" ht="15">
      <c r="A12" s="6" t="s">
        <v>17</v>
      </c>
      <c r="B12" s="6" t="s">
        <v>18</v>
      </c>
      <c r="C12" s="7">
        <v>186525.43</v>
      </c>
      <c r="D12" s="2">
        <v>1.18</v>
      </c>
      <c r="E12" s="12">
        <f>$D$3*D12</f>
        <v>15543.786</v>
      </c>
      <c r="F12" s="13">
        <f>E12*12</f>
        <v>186525.432</v>
      </c>
      <c r="I12" s="7">
        <f>1.18*I3*12</f>
        <v>271818.192</v>
      </c>
    </row>
    <row r="13" spans="1:9" ht="15">
      <c r="A13" s="6" t="s">
        <v>19</v>
      </c>
      <c r="B13" s="6" t="s">
        <v>20</v>
      </c>
      <c r="C13" s="7">
        <v>2699876.59</v>
      </c>
      <c r="H13" s="12"/>
      <c r="I13" s="22">
        <f>I14+I15+I16+I17+I18+I19+I20+I21</f>
        <v>4752211.272000001</v>
      </c>
    </row>
    <row r="14" spans="1:9" ht="12.75">
      <c r="A14" s="9" t="s">
        <v>21</v>
      </c>
      <c r="B14" s="4" t="s">
        <v>22</v>
      </c>
      <c r="C14" s="10">
        <v>1267740.65</v>
      </c>
      <c r="G14" s="2">
        <v>8.46</v>
      </c>
      <c r="H14" s="12">
        <f>$D$3*G14</f>
        <v>111441.04200000002</v>
      </c>
      <c r="I14" s="11">
        <f>9.47*I3*12</f>
        <v>2181456.1680000005</v>
      </c>
    </row>
    <row r="15" spans="1:9" ht="12.75">
      <c r="A15" s="9" t="s">
        <v>23</v>
      </c>
      <c r="B15" s="4" t="s">
        <v>24</v>
      </c>
      <c r="C15" s="10">
        <v>214978.46</v>
      </c>
      <c r="G15" s="12">
        <f>3322.49*(1+1*0.034)*6</f>
        <v>20612.72796</v>
      </c>
      <c r="H15" s="12"/>
      <c r="I15" s="21">
        <f>2.56*I3*12</f>
        <v>589707.2640000001</v>
      </c>
    </row>
    <row r="16" spans="1:9" ht="12.75">
      <c r="A16" s="9" t="s">
        <v>25</v>
      </c>
      <c r="B16" s="4" t="s">
        <v>26</v>
      </c>
      <c r="C16" s="10">
        <v>0</v>
      </c>
      <c r="G16" s="2">
        <v>0.38</v>
      </c>
      <c r="H16" s="12">
        <f aca="true" t="shared" si="0" ref="H16:H21">$D$3*G16</f>
        <v>5005.626</v>
      </c>
      <c r="I16" s="11">
        <f>0.41*I3*12</f>
        <v>94445.304</v>
      </c>
    </row>
    <row r="17" spans="1:9" ht="12.75">
      <c r="A17" s="9" t="s">
        <v>27</v>
      </c>
      <c r="B17" s="4" t="s">
        <v>28</v>
      </c>
      <c r="C17" s="10">
        <v>77455.48</v>
      </c>
      <c r="G17" s="2">
        <v>0.49</v>
      </c>
      <c r="H17" s="12">
        <f t="shared" si="0"/>
        <v>6454.6230000000005</v>
      </c>
      <c r="I17" s="11">
        <f>0.53*I3*12</f>
        <v>122087.83200000001</v>
      </c>
    </row>
    <row r="18" spans="1:9" ht="12.75">
      <c r="A18" s="9" t="s">
        <v>29</v>
      </c>
      <c r="B18" s="4" t="s">
        <v>30</v>
      </c>
      <c r="C18" s="10">
        <v>151749.5</v>
      </c>
      <c r="G18" s="2">
        <v>1.01</v>
      </c>
      <c r="H18" s="12">
        <f t="shared" si="0"/>
        <v>13304.427000000001</v>
      </c>
      <c r="I18" s="11">
        <f>1.09*I3*12</f>
        <v>251086.29600000003</v>
      </c>
    </row>
    <row r="19" spans="1:9" ht="12.75">
      <c r="A19" s="9" t="s">
        <v>31</v>
      </c>
      <c r="B19" s="4" t="s">
        <v>32</v>
      </c>
      <c r="C19" s="10">
        <v>203913.4</v>
      </c>
      <c r="G19" s="2">
        <v>1.29</v>
      </c>
      <c r="H19" s="12">
        <f t="shared" si="0"/>
        <v>16992.783000000003</v>
      </c>
      <c r="I19" s="11">
        <f>1.29*I3*12</f>
        <v>297157.17600000004</v>
      </c>
    </row>
    <row r="20" spans="1:9" ht="12.75">
      <c r="A20" s="9" t="s">
        <v>33</v>
      </c>
      <c r="B20" s="4" t="s">
        <v>34</v>
      </c>
      <c r="C20" s="10">
        <v>784039.1</v>
      </c>
      <c r="G20" s="2">
        <v>5.08</v>
      </c>
      <c r="H20" s="12">
        <f t="shared" si="0"/>
        <v>66917.316</v>
      </c>
      <c r="I20" s="11">
        <f>5.08*I3*12</f>
        <v>1170200.3520000002</v>
      </c>
    </row>
    <row r="21" spans="1:9" ht="12.75">
      <c r="A21" s="9" t="s">
        <v>35</v>
      </c>
      <c r="B21" s="4" t="s">
        <v>36</v>
      </c>
      <c r="C21" s="10"/>
      <c r="G21" s="2">
        <v>0.2</v>
      </c>
      <c r="H21" s="12">
        <f t="shared" si="0"/>
        <v>2634.5400000000004</v>
      </c>
      <c r="I21" s="11">
        <f>0.2*I3*12</f>
        <v>46070.880000000005</v>
      </c>
    </row>
    <row r="22" spans="1:9" ht="15">
      <c r="A22" s="5">
        <v>2</v>
      </c>
      <c r="B22" s="6" t="s">
        <v>37</v>
      </c>
      <c r="C22" s="7">
        <v>9220187.92</v>
      </c>
      <c r="E22" s="12"/>
      <c r="I22" s="8">
        <f>I5</f>
        <v>10033385.424</v>
      </c>
    </row>
    <row r="23" spans="1:9" ht="15">
      <c r="A23" s="6" t="s">
        <v>38</v>
      </c>
      <c r="B23" s="6" t="s">
        <v>39</v>
      </c>
      <c r="C23" s="7">
        <v>6333785.89</v>
      </c>
      <c r="E23" s="13"/>
      <c r="I23" s="8">
        <f>I6</f>
        <v>5009355.96</v>
      </c>
    </row>
    <row r="24" spans="1:9" ht="15">
      <c r="A24" s="6" t="s">
        <v>40</v>
      </c>
      <c r="B24" s="4" t="s">
        <v>9</v>
      </c>
      <c r="C24" s="10">
        <v>660262.28</v>
      </c>
      <c r="E24" s="13"/>
      <c r="I24" s="21">
        <f>I7</f>
        <v>222339.97999999998</v>
      </c>
    </row>
    <row r="25" spans="1:9" ht="12.75">
      <c r="A25" s="9" t="s">
        <v>41</v>
      </c>
      <c r="B25" s="4" t="s">
        <v>11</v>
      </c>
      <c r="C25" s="10">
        <v>1844616.01</v>
      </c>
      <c r="E25" s="13"/>
      <c r="I25" s="21">
        <f>I8</f>
        <v>1337944.32</v>
      </c>
    </row>
    <row r="26" spans="1:9" ht="12.75">
      <c r="A26" s="9" t="s">
        <v>42</v>
      </c>
      <c r="B26" s="4" t="s">
        <v>69</v>
      </c>
      <c r="C26" s="10"/>
      <c r="E26" s="13"/>
      <c r="I26" s="21">
        <f>I9</f>
        <v>534912.96</v>
      </c>
    </row>
    <row r="27" spans="1:9" ht="12.75">
      <c r="A27" s="9" t="s">
        <v>43</v>
      </c>
      <c r="B27" s="4" t="s">
        <v>14</v>
      </c>
      <c r="C27" s="10">
        <v>2580116.06</v>
      </c>
      <c r="E27" s="13"/>
      <c r="I27" s="21">
        <f aca="true" t="shared" si="1" ref="I27:I38">I10</f>
        <v>2817146.12</v>
      </c>
    </row>
    <row r="28" spans="1:9" ht="12.75">
      <c r="A28" s="19" t="s">
        <v>44</v>
      </c>
      <c r="B28" s="4" t="s">
        <v>16</v>
      </c>
      <c r="C28" s="10">
        <v>127908.05</v>
      </c>
      <c r="E28" s="13"/>
      <c r="I28" s="21">
        <f t="shared" si="1"/>
        <v>97012.58</v>
      </c>
    </row>
    <row r="29" spans="1:9" ht="15">
      <c r="A29" s="9" t="s">
        <v>45</v>
      </c>
      <c r="B29" s="6" t="s">
        <v>46</v>
      </c>
      <c r="C29" s="7">
        <v>186525.43</v>
      </c>
      <c r="E29" s="13"/>
      <c r="I29" s="8">
        <f t="shared" si="1"/>
        <v>271818.192</v>
      </c>
    </row>
    <row r="30" spans="1:9" ht="15">
      <c r="A30" s="6" t="s">
        <v>47</v>
      </c>
      <c r="B30" s="6" t="s">
        <v>48</v>
      </c>
      <c r="C30" s="7">
        <v>2699876.59</v>
      </c>
      <c r="E30" s="13"/>
      <c r="I30" s="23">
        <f t="shared" si="1"/>
        <v>4752211.272000001</v>
      </c>
    </row>
    <row r="31" spans="1:9" ht="15">
      <c r="A31" s="6" t="s">
        <v>49</v>
      </c>
      <c r="B31" s="4" t="s">
        <v>22</v>
      </c>
      <c r="C31" s="10">
        <v>1267740.65</v>
      </c>
      <c r="E31" s="13"/>
      <c r="I31" s="11">
        <f t="shared" si="1"/>
        <v>2181456.1680000005</v>
      </c>
    </row>
    <row r="32" spans="1:9" ht="12.75">
      <c r="A32" s="9" t="s">
        <v>50</v>
      </c>
      <c r="B32" s="4" t="s">
        <v>24</v>
      </c>
      <c r="C32" s="10">
        <v>214978.46</v>
      </c>
      <c r="E32" s="13"/>
      <c r="I32" s="21">
        <f>I15</f>
        <v>589707.2640000001</v>
      </c>
    </row>
    <row r="33" spans="1:9" ht="12.75">
      <c r="A33" s="9" t="s">
        <v>51</v>
      </c>
      <c r="B33" s="4" t="s">
        <v>26</v>
      </c>
      <c r="C33" s="10">
        <v>0</v>
      </c>
      <c r="I33" s="11">
        <f t="shared" si="1"/>
        <v>94445.304</v>
      </c>
    </row>
    <row r="34" spans="1:9" ht="12.75">
      <c r="A34" s="9" t="s">
        <v>52</v>
      </c>
      <c r="B34" s="4" t="s">
        <v>28</v>
      </c>
      <c r="C34" s="10">
        <v>77455.48</v>
      </c>
      <c r="E34" s="13"/>
      <c r="I34" s="11">
        <f t="shared" si="1"/>
        <v>122087.83200000001</v>
      </c>
    </row>
    <row r="35" spans="1:9" ht="12.75">
      <c r="A35" s="9" t="s">
        <v>53</v>
      </c>
      <c r="B35" s="4" t="s">
        <v>30</v>
      </c>
      <c r="C35" s="10">
        <v>151749.5</v>
      </c>
      <c r="E35" s="13"/>
      <c r="I35" s="11">
        <f t="shared" si="1"/>
        <v>251086.29600000003</v>
      </c>
    </row>
    <row r="36" spans="1:9" ht="12.75">
      <c r="A36" s="9" t="s">
        <v>54</v>
      </c>
      <c r="B36" s="4" t="s">
        <v>32</v>
      </c>
      <c r="C36" s="10">
        <v>203913.4</v>
      </c>
      <c r="E36" s="13"/>
      <c r="I36" s="11">
        <f t="shared" si="1"/>
        <v>297157.17600000004</v>
      </c>
    </row>
    <row r="37" spans="1:9" ht="12.75">
      <c r="A37" s="9" t="s">
        <v>55</v>
      </c>
      <c r="B37" s="4" t="s">
        <v>34</v>
      </c>
      <c r="C37" s="10">
        <v>784039.1</v>
      </c>
      <c r="E37" s="13"/>
      <c r="I37" s="11">
        <f t="shared" si="1"/>
        <v>1170200.3520000002</v>
      </c>
    </row>
    <row r="38" spans="1:9" ht="12.75">
      <c r="A38" s="9" t="s">
        <v>56</v>
      </c>
      <c r="B38" s="4" t="s">
        <v>36</v>
      </c>
      <c r="C38" s="4" t="s">
        <v>57</v>
      </c>
      <c r="I38" s="11">
        <f t="shared" si="1"/>
        <v>46070.880000000005</v>
      </c>
    </row>
    <row r="39" spans="1:9" ht="32.25" customHeight="1">
      <c r="A39" s="9" t="s">
        <v>57</v>
      </c>
      <c r="B39" s="14" t="s">
        <v>64</v>
      </c>
      <c r="C39" s="4"/>
      <c r="I39" s="15"/>
    </row>
    <row r="40" spans="1:9" ht="26.25">
      <c r="A40" s="6">
        <v>3</v>
      </c>
      <c r="B40" s="16" t="s">
        <v>65</v>
      </c>
      <c r="C40" s="10">
        <v>1742650.37</v>
      </c>
      <c r="I40" s="17">
        <f>I37</f>
        <v>1170200.3520000002</v>
      </c>
    </row>
    <row r="41" spans="1:9" ht="14.25" customHeight="1">
      <c r="A41" s="9" t="s">
        <v>58</v>
      </c>
      <c r="B41" s="16" t="s">
        <v>62</v>
      </c>
      <c r="C41" s="10">
        <v>174265.04</v>
      </c>
      <c r="I41" s="17">
        <f>I40/100*30</f>
        <v>351060.10560000007</v>
      </c>
    </row>
    <row r="42" spans="1:9" ht="38.25">
      <c r="A42" s="9" t="s">
        <v>59</v>
      </c>
      <c r="B42" s="16" t="s">
        <v>66</v>
      </c>
      <c r="C42" s="10">
        <v>1568385.33</v>
      </c>
      <c r="I42" s="17">
        <f>I40-I41</f>
        <v>819140.2464000001</v>
      </c>
    </row>
    <row r="43" spans="1:10" ht="38.25">
      <c r="A43" s="9" t="s">
        <v>60</v>
      </c>
      <c r="B43" s="16" t="s">
        <v>67</v>
      </c>
      <c r="C43" s="10">
        <v>-2643095.89</v>
      </c>
      <c r="I43" s="17">
        <v>-709286.08</v>
      </c>
      <c r="J43" s="17"/>
    </row>
    <row r="44" spans="1:9" ht="25.5">
      <c r="A44" s="9" t="s">
        <v>61</v>
      </c>
      <c r="B44" s="16" t="s">
        <v>68</v>
      </c>
      <c r="C44" s="10">
        <v>-1074710.56</v>
      </c>
      <c r="D44" s="13"/>
      <c r="I44" s="17">
        <f>I42+I43</f>
        <v>109854.1664000001</v>
      </c>
    </row>
    <row r="45" ht="12.75">
      <c r="A45" s="18"/>
    </row>
  </sheetData>
  <printOptions/>
  <pageMargins left="0.4" right="0.2" top="0.71" bottom="1" header="0.74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2014-04-28T12:14:06Z</cp:lastPrinted>
  <dcterms:created xsi:type="dcterms:W3CDTF">2012-05-24T07:54:25Z</dcterms:created>
  <dcterms:modified xsi:type="dcterms:W3CDTF">2014-04-28T13:50:45Z</dcterms:modified>
  <cp:category/>
  <cp:version/>
  <cp:contentType/>
  <cp:contentStatus/>
</cp:coreProperties>
</file>